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xr:revisionPtr revIDLastSave="0" documentId="8_{14449AFD-6B49-482A-A804-8D39B70613C4}" xr6:coauthVersionLast="36" xr6:coauthVersionMax="36" xr10:uidLastSave="{00000000-0000-0000-0000-000000000000}"/>
  <bookViews>
    <workbookView xWindow="0" yWindow="0" windowWidth="19200" windowHeight="6960" xr2:uid="{00000000-000D-0000-FFFF-FFFF00000000}"/>
  </bookViews>
  <sheets>
    <sheet name="בסיס אוקטובר 2018 (3)" sheetId="11" r:id="rId1"/>
  </sheets>
  <calcPr calcId="191029"/>
</workbook>
</file>

<file path=xl/calcChain.xml><?xml version="1.0" encoding="utf-8"?>
<calcChain xmlns="http://schemas.openxmlformats.org/spreadsheetml/2006/main">
  <c r="D9" i="11" l="1"/>
  <c r="E9" i="11"/>
  <c r="E31" i="11" l="1"/>
  <c r="E32" i="11"/>
  <c r="D32" i="11" s="1"/>
  <c r="E33" i="11"/>
  <c r="E34" i="11"/>
  <c r="E30" i="11"/>
  <c r="D30" i="11" s="1"/>
  <c r="J11" i="11"/>
  <c r="N11" i="11"/>
  <c r="N21" i="11" s="1"/>
  <c r="J21" i="11"/>
  <c r="J6" i="11"/>
  <c r="I8" i="11"/>
  <c r="K7" i="11"/>
  <c r="L7" i="11" s="1"/>
  <c r="M7" i="11" s="1"/>
  <c r="N7" i="11" s="1"/>
  <c r="O7" i="11" s="1"/>
  <c r="P7" i="11" s="1"/>
  <c r="Q7" i="11" s="1"/>
  <c r="R7" i="11" s="1"/>
  <c r="G12" i="11"/>
  <c r="H12" i="11" s="1"/>
  <c r="G10" i="11"/>
  <c r="H10" i="11" s="1"/>
  <c r="G9" i="11"/>
  <c r="H9" i="11" s="1"/>
  <c r="H19" i="11" s="1"/>
  <c r="G7" i="11"/>
  <c r="H7" i="11" s="1"/>
  <c r="H6" i="11" s="1"/>
  <c r="G18" i="11"/>
  <c r="G8" i="11" s="1"/>
  <c r="H8" i="11" s="1"/>
  <c r="G16" i="11"/>
  <c r="G17" i="11"/>
  <c r="G22" i="11"/>
  <c r="B7" i="11"/>
  <c r="B8" i="11"/>
  <c r="B9" i="11"/>
  <c r="B10" i="11"/>
  <c r="B11" i="11"/>
  <c r="B12" i="11"/>
  <c r="B6" i="11"/>
  <c r="B29" i="11"/>
  <c r="B30" i="11"/>
  <c r="B31" i="11"/>
  <c r="B32" i="11"/>
  <c r="B33" i="11"/>
  <c r="B34" i="11"/>
  <c r="B28" i="11"/>
  <c r="E16" i="11"/>
  <c r="D21" i="11"/>
  <c r="G21" i="11" s="1"/>
  <c r="D15" i="11"/>
  <c r="G11" i="11" l="1"/>
  <c r="I18" i="11"/>
  <c r="J8" i="11"/>
  <c r="K8" i="11" s="1"/>
  <c r="L8" i="11" s="1"/>
  <c r="M8" i="11" s="1"/>
  <c r="N8" i="11" s="1"/>
  <c r="O8" i="11" s="1"/>
  <c r="P8" i="11" s="1"/>
  <c r="Q8" i="11" s="1"/>
  <c r="R8" i="11" s="1"/>
  <c r="S8" i="11" s="1"/>
  <c r="H20" i="11"/>
  <c r="I10" i="11"/>
  <c r="H22" i="11"/>
  <c r="I12" i="11"/>
  <c r="S7" i="11"/>
  <c r="R11" i="11"/>
  <c r="R21" i="11" s="1"/>
  <c r="M11" i="11"/>
  <c r="M21" i="11" s="1"/>
  <c r="G23" i="11"/>
  <c r="I9" i="11"/>
  <c r="H11" i="11"/>
  <c r="H21" i="11" s="1"/>
  <c r="P11" i="11"/>
  <c r="P21" i="11" s="1"/>
  <c r="L11" i="11"/>
  <c r="L21" i="11" s="1"/>
  <c r="K11" i="11"/>
  <c r="K21" i="11" s="1"/>
  <c r="Q11" i="11"/>
  <c r="Q21" i="11" s="1"/>
  <c r="O11" i="11"/>
  <c r="O21" i="11" s="1"/>
  <c r="D31" i="11"/>
  <c r="D34" i="11"/>
  <c r="D33" i="11"/>
  <c r="R6" i="11"/>
  <c r="Q6" i="11"/>
  <c r="P6" i="11"/>
  <c r="Q16" i="11" s="1"/>
  <c r="O6" i="11"/>
  <c r="N6" i="11"/>
  <c r="M6" i="11"/>
  <c r="L6" i="11"/>
  <c r="K6" i="11"/>
  <c r="I7" i="11"/>
  <c r="G29" i="11" l="1"/>
  <c r="G31" i="11"/>
  <c r="G32" i="11"/>
  <c r="G30" i="11"/>
  <c r="G34" i="11"/>
  <c r="I6" i="11"/>
  <c r="I11" i="11"/>
  <c r="I21" i="11" s="1"/>
  <c r="I20" i="11"/>
  <c r="J10" i="11"/>
  <c r="G28" i="11"/>
  <c r="J9" i="11"/>
  <c r="I19" i="11"/>
  <c r="S6" i="11"/>
  <c r="S11" i="11"/>
  <c r="S21" i="11" s="1"/>
  <c r="I22" i="11"/>
  <c r="J12" i="11"/>
  <c r="G33" i="11"/>
  <c r="B27" i="11"/>
  <c r="D11" i="11"/>
  <c r="E11" i="11"/>
  <c r="E29" i="11"/>
  <c r="D27" i="11"/>
  <c r="S18" i="11"/>
  <c r="R18" i="11"/>
  <c r="Q18" i="11"/>
  <c r="P18" i="11"/>
  <c r="O18" i="11"/>
  <c r="N18" i="11"/>
  <c r="M18" i="11"/>
  <c r="L18" i="11"/>
  <c r="K18" i="11"/>
  <c r="J18" i="11"/>
  <c r="H18" i="11"/>
  <c r="H16" i="11"/>
  <c r="E12" i="11"/>
  <c r="D12" i="11"/>
  <c r="E10" i="11"/>
  <c r="D10" i="11"/>
  <c r="E8" i="11"/>
  <c r="D8" i="11"/>
  <c r="E7" i="11"/>
  <c r="D7" i="11"/>
  <c r="R17" i="11" s="1"/>
  <c r="D6" i="11"/>
  <c r="J19" i="11" l="1"/>
  <c r="K9" i="11"/>
  <c r="R16" i="11"/>
  <c r="S16" i="11" s="1"/>
  <c r="K10" i="11"/>
  <c r="J20" i="11"/>
  <c r="I16" i="11"/>
  <c r="J22" i="11"/>
  <c r="K12" i="11"/>
  <c r="E28" i="11"/>
  <c r="E35" i="11" s="1"/>
  <c r="M17" i="11"/>
  <c r="L17" i="11"/>
  <c r="E6" i="11"/>
  <c r="E13" i="11" s="1"/>
  <c r="Q17" i="11"/>
  <c r="H17" i="11"/>
  <c r="H23" i="11" s="1"/>
  <c r="P17" i="11"/>
  <c r="O17" i="11"/>
  <c r="S17" i="11"/>
  <c r="J17" i="11"/>
  <c r="N17" i="11"/>
  <c r="H31" i="11" l="1"/>
  <c r="H32" i="11"/>
  <c r="H34" i="11"/>
  <c r="H33" i="11"/>
  <c r="J16" i="11"/>
  <c r="K20" i="11"/>
  <c r="L10" i="11"/>
  <c r="L9" i="11"/>
  <c r="K19" i="11"/>
  <c r="H30" i="11"/>
  <c r="H28" i="11"/>
  <c r="K22" i="11"/>
  <c r="L12" i="11"/>
  <c r="H29" i="11"/>
  <c r="D28" i="11"/>
  <c r="I17" i="11"/>
  <c r="K17" i="11"/>
  <c r="D13" i="11"/>
  <c r="D29" i="11"/>
  <c r="D35" i="11"/>
  <c r="L19" i="11" l="1"/>
  <c r="M9" i="11"/>
  <c r="J23" i="11"/>
  <c r="J28" i="11" s="1"/>
  <c r="K16" i="11"/>
  <c r="M10" i="11"/>
  <c r="L20" i="11"/>
  <c r="I23" i="11"/>
  <c r="M12" i="11"/>
  <c r="L22" i="11"/>
  <c r="K23" i="11"/>
  <c r="K32" i="11" s="1"/>
  <c r="G35" i="11"/>
  <c r="I30" i="11" l="1"/>
  <c r="I33" i="11"/>
  <c r="I34" i="11"/>
  <c r="I31" i="11"/>
  <c r="I32" i="11"/>
  <c r="I28" i="11"/>
  <c r="K34" i="11"/>
  <c r="N12" i="11"/>
  <c r="M22" i="11"/>
  <c r="N10" i="11"/>
  <c r="M20" i="11"/>
  <c r="K28" i="11"/>
  <c r="L16" i="11"/>
  <c r="K33" i="11"/>
  <c r="K30" i="11"/>
  <c r="J33" i="11"/>
  <c r="J30" i="11"/>
  <c r="J29" i="11"/>
  <c r="J34" i="11"/>
  <c r="J31" i="11"/>
  <c r="J32" i="11"/>
  <c r="K31" i="11"/>
  <c r="I29" i="11"/>
  <c r="K29" i="11"/>
  <c r="M19" i="11"/>
  <c r="N9" i="11"/>
  <c r="H35" i="11"/>
  <c r="K35" i="11" l="1"/>
  <c r="J35" i="11"/>
  <c r="L23" i="11"/>
  <c r="M16" i="11"/>
  <c r="N19" i="11"/>
  <c r="O9" i="11"/>
  <c r="N20" i="11"/>
  <c r="O10" i="11"/>
  <c r="O12" i="11"/>
  <c r="N22" i="11"/>
  <c r="I35" i="11"/>
  <c r="O19" i="11" l="1"/>
  <c r="P9" i="11"/>
  <c r="O22" i="11"/>
  <c r="P12" i="11"/>
  <c r="P10" i="11"/>
  <c r="O20" i="11"/>
  <c r="M23" i="11"/>
  <c r="N16" i="11"/>
  <c r="L33" i="11"/>
  <c r="L30" i="11"/>
  <c r="L29" i="11"/>
  <c r="L34" i="11"/>
  <c r="L32" i="11"/>
  <c r="L31" i="11"/>
  <c r="L28" i="11"/>
  <c r="N23" i="11" l="1"/>
  <c r="O16" i="11"/>
  <c r="M33" i="11"/>
  <c r="M30" i="11"/>
  <c r="M29" i="11"/>
  <c r="M32" i="11"/>
  <c r="M34" i="11"/>
  <c r="M31" i="11"/>
  <c r="M28" i="11"/>
  <c r="M35" i="11" s="1"/>
  <c r="P20" i="11"/>
  <c r="Q10" i="11"/>
  <c r="P22" i="11"/>
  <c r="Q12" i="11"/>
  <c r="L35" i="11"/>
  <c r="Q9" i="11"/>
  <c r="P19" i="11"/>
  <c r="Q22" i="11" l="1"/>
  <c r="R12" i="11"/>
  <c r="R9" i="11"/>
  <c r="Q19" i="11"/>
  <c r="Q20" i="11"/>
  <c r="R10" i="11"/>
  <c r="O23" i="11"/>
  <c r="O28" i="11" s="1"/>
  <c r="P16" i="11"/>
  <c r="N33" i="11"/>
  <c r="N30" i="11"/>
  <c r="N29" i="11"/>
  <c r="N34" i="11"/>
  <c r="N32" i="11"/>
  <c r="N31" i="11"/>
  <c r="N28" i="11"/>
  <c r="P23" i="11" l="1"/>
  <c r="S9" i="11"/>
  <c r="S19" i="11" s="1"/>
  <c r="R19" i="11"/>
  <c r="O33" i="11"/>
  <c r="O30" i="11"/>
  <c r="O29" i="11"/>
  <c r="O31" i="11"/>
  <c r="O34" i="11"/>
  <c r="O32" i="11"/>
  <c r="R20" i="11"/>
  <c r="S10" i="11"/>
  <c r="S20" i="11" s="1"/>
  <c r="N35" i="11"/>
  <c r="R22" i="11"/>
  <c r="S12" i="11"/>
  <c r="S22" i="11" s="1"/>
  <c r="Q23" i="11"/>
  <c r="Q32" i="11" s="1"/>
  <c r="O35" i="11" l="1"/>
  <c r="Q31" i="11"/>
  <c r="Q34" i="11"/>
  <c r="Q33" i="11"/>
  <c r="Q30" i="11"/>
  <c r="Q28" i="11"/>
  <c r="Q29" i="11"/>
  <c r="P33" i="11"/>
  <c r="P30" i="11"/>
  <c r="P29" i="11"/>
  <c r="P32" i="11"/>
  <c r="P34" i="11"/>
  <c r="P31" i="11"/>
  <c r="S23" i="11"/>
  <c r="S31" i="11" s="1"/>
  <c r="P28" i="11"/>
  <c r="R23" i="11"/>
  <c r="S34" i="11" l="1"/>
  <c r="S33" i="11"/>
  <c r="S30" i="11"/>
  <c r="S28" i="11"/>
  <c r="S29" i="11"/>
  <c r="R33" i="11"/>
  <c r="R29" i="11"/>
  <c r="R30" i="11"/>
  <c r="R28" i="11"/>
  <c r="R31" i="11"/>
  <c r="Q35" i="11"/>
  <c r="R34" i="11"/>
  <c r="S32" i="11"/>
  <c r="P35" i="11"/>
  <c r="R32" i="11"/>
  <c r="R35" i="11" l="1"/>
  <c r="S35" i="11"/>
</calcChain>
</file>

<file path=xl/sharedStrings.xml><?xml version="1.0" encoding="utf-8"?>
<sst xmlns="http://schemas.openxmlformats.org/spreadsheetml/2006/main" count="25" uniqueCount="20">
  <si>
    <t>משקולות בסיס</t>
  </si>
  <si>
    <t>משקולות מעודכנים</t>
  </si>
  <si>
    <t>מדד מעודכן</t>
  </si>
  <si>
    <t>נספח י"ב - דוגמא לחישוב מדד תשומות</t>
  </si>
  <si>
    <t>מדד מחירים לצרכן מרכיב שכר</t>
  </si>
  <si>
    <t>מדד דלק</t>
  </si>
  <si>
    <t>מדד כללי</t>
  </si>
  <si>
    <t>משקולות</t>
  </si>
  <si>
    <t>בבסיס</t>
  </si>
  <si>
    <t>לא מעודכן שכן מדד לא עלה</t>
  </si>
  <si>
    <t xml:space="preserve">מעודכן בינואר ויולי בלבד רק בעליה מול מדד הקודם אשר נעשה בו שימוש. </t>
  </si>
  <si>
    <t>מעודכן על בסיס חודשי (ירידה \ עלייה) אך לא ירד מול בסיס</t>
  </si>
  <si>
    <t>מדד הבסיס</t>
  </si>
  <si>
    <t>מעודכן על בסיס חודשי (למעלה \ למטה)</t>
  </si>
  <si>
    <t>ביטוח - צמוד למדד ביטוח האוטובוסים (75%)</t>
  </si>
  <si>
    <t>ביטוח - צמוד למדד המחירים לצרכן (25%)</t>
  </si>
  <si>
    <t>מדד חשמל</t>
  </si>
  <si>
    <t>הוצאות אחרות</t>
  </si>
  <si>
    <t>שמירה ונקיון</t>
  </si>
  <si>
    <t>מדד בנקודות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</si>
</sst>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mmmm\-yyyy"/>
    <numFmt numFmtId="166" formatCode="_ * #,##0.0_ ;_ * \-#,##0.0_ ;_ * &quot;-&quot;??_ ;_ @_ "/>
    <numFmt numFmtId="167" formatCode="mm\-yy"/>
    <numFmt numFmtId="168" formatCode="_ * #,##0_ ;_ * \-#,##0_ ;_ * &quot;-&quot;??_ ;_ @_ "/>
    <numFmt numFmtId="169" formatCode="0.0%"/>
  </numFmts>
  <fonts count="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b/>
      <sz val="11"/>
      <color rgb="FFFF0000"/>
      <name val="Arial"/>
      <family val="2"/>
      <charset val="177"/>
      <scheme val="minor"/>
    </font>
    <font>
      <b/>
      <sz val="11"/>
      <color theme="4"/>
      <name val="Arial"/>
      <family val="2"/>
      <charset val="177"/>
      <scheme val="minor"/>
    </font>
    <font>
      <b/>
      <sz val="14"/>
      <color theme="1"/>
      <name val="Arial"/>
      <family val="2"/>
      <charset val="177"/>
      <scheme val="minor"/>
    </font>
    <font>
      <b/>
      <sz val="10"/>
      <color rgb="FF0070C0"/>
      <name val="Arial"/>
      <family val="2"/>
      <charset val="177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0" fillId="0" borderId="0" xfId="0" applyFont="1"/>
    <xf numFmtId="167" fontId="3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164" fontId="0" fillId="0" borderId="3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17" fontId="0" fillId="0" borderId="0" xfId="0" applyNumberFormat="1" applyFont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6" fontId="0" fillId="0" borderId="1" xfId="1" applyNumberFormat="1" applyFont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center" vertical="center"/>
    </xf>
    <xf numFmtId="10" fontId="3" fillId="2" borderId="1" xfId="2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8" borderId="1" xfId="0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7" fontId="3" fillId="3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64" fontId="0" fillId="9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7" fontId="3" fillId="8" borderId="1" xfId="0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/>
    </xf>
    <xf numFmtId="168" fontId="0" fillId="0" borderId="1" xfId="1" applyNumberFormat="1" applyFont="1" applyBorder="1" applyAlignment="1">
      <alignment horizontal="center" vertical="center"/>
    </xf>
    <xf numFmtId="168" fontId="0" fillId="0" borderId="1" xfId="1" applyNumberFormat="1" applyFont="1" applyFill="1" applyBorder="1" applyAlignment="1">
      <alignment horizontal="center" vertical="center"/>
    </xf>
    <xf numFmtId="169" fontId="0" fillId="0" borderId="0" xfId="2" applyNumberFormat="1" applyFont="1" applyAlignment="1">
      <alignment horizontal="center" vertical="center"/>
    </xf>
    <xf numFmtId="168" fontId="0" fillId="0" borderId="1" xfId="0" applyNumberFormat="1" applyFont="1" applyBorder="1" applyAlignment="1">
      <alignment horizontal="center" vertical="center" wrapText="1"/>
    </xf>
    <xf numFmtId="0" fontId="0" fillId="3" borderId="2" xfId="0" applyFont="1" applyFill="1" applyBorder="1" applyAlignment="1">
      <alignment horizontal="right" vertical="center"/>
    </xf>
    <xf numFmtId="0" fontId="0" fillId="3" borderId="3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15</xdr:row>
      <xdr:rowOff>66675</xdr:rowOff>
    </xdr:from>
    <xdr:to>
      <xdr:col>10</xdr:col>
      <xdr:colOff>190500</xdr:colOff>
      <xdr:row>24</xdr:row>
      <xdr:rowOff>95250</xdr:rowOff>
    </xdr:to>
    <xdr:cxnSp macro="">
      <xdr:nvCxnSpPr>
        <xdr:cNvPr id="2" name="מחבר חץ ישר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11383784700" y="3057525"/>
          <a:ext cx="152400" cy="1219200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15</xdr:row>
      <xdr:rowOff>66675</xdr:rowOff>
    </xdr:from>
    <xdr:to>
      <xdr:col>16</xdr:col>
      <xdr:colOff>47625</xdr:colOff>
      <xdr:row>24</xdr:row>
      <xdr:rowOff>66675</xdr:rowOff>
    </xdr:to>
    <xdr:cxnSp macro="">
      <xdr:nvCxnSpPr>
        <xdr:cNvPr id="3" name="מחבר חץ ישר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1380155675" y="3057525"/>
          <a:ext cx="28575" cy="1190625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21</xdr:row>
      <xdr:rowOff>76200</xdr:rowOff>
    </xdr:from>
    <xdr:to>
      <xdr:col>7</xdr:col>
      <xdr:colOff>47625</xdr:colOff>
      <xdr:row>24</xdr:row>
      <xdr:rowOff>238126</xdr:rowOff>
    </xdr:to>
    <xdr:cxnSp macro="">
      <xdr:nvCxnSpPr>
        <xdr:cNvPr id="4" name="מחבר חץ ישר 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1385813525" y="3790950"/>
          <a:ext cx="209550" cy="628651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457200</xdr:colOff>
      <xdr:row>17</xdr:row>
      <xdr:rowOff>85725</xdr:rowOff>
    </xdr:from>
    <xdr:to>
      <xdr:col>7</xdr:col>
      <xdr:colOff>466724</xdr:colOff>
      <xdr:row>24</xdr:row>
      <xdr:rowOff>238125</xdr:rowOff>
    </xdr:to>
    <xdr:cxnSp macro="">
      <xdr:nvCxnSpPr>
        <xdr:cNvPr id="5" name="מחבר חץ ישר 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11385394426" y="3438525"/>
          <a:ext cx="9524" cy="981075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38098</xdr:colOff>
      <xdr:row>15</xdr:row>
      <xdr:rowOff>47625</xdr:rowOff>
    </xdr:from>
    <xdr:to>
      <xdr:col>9</xdr:col>
      <xdr:colOff>57150</xdr:colOff>
      <xdr:row>24</xdr:row>
      <xdr:rowOff>76200</xdr:rowOff>
    </xdr:to>
    <xdr:cxnSp macro="">
      <xdr:nvCxnSpPr>
        <xdr:cNvPr id="6" name="מחבר חץ ישר 1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 flipV="1">
          <a:off x="11384546700" y="3038475"/>
          <a:ext cx="19052" cy="1219200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485775</xdr:colOff>
      <xdr:row>19</xdr:row>
      <xdr:rowOff>85725</xdr:rowOff>
    </xdr:from>
    <xdr:to>
      <xdr:col>8</xdr:col>
      <xdr:colOff>209548</xdr:colOff>
      <xdr:row>24</xdr:row>
      <xdr:rowOff>238125</xdr:rowOff>
    </xdr:to>
    <xdr:cxnSp macro="">
      <xdr:nvCxnSpPr>
        <xdr:cNvPr id="7" name="מחבר חץ ישר 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11385022952" y="3619500"/>
          <a:ext cx="352423" cy="800100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419100</xdr:colOff>
      <xdr:row>16</xdr:row>
      <xdr:rowOff>104775</xdr:rowOff>
    </xdr:from>
    <xdr:to>
      <xdr:col>11</xdr:col>
      <xdr:colOff>266701</xdr:colOff>
      <xdr:row>24</xdr:row>
      <xdr:rowOff>238126</xdr:rowOff>
    </xdr:to>
    <xdr:cxnSp macro="">
      <xdr:nvCxnSpPr>
        <xdr:cNvPr id="8" name="מחבר חץ ישר 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11383079849" y="3638550"/>
          <a:ext cx="1104901" cy="1504951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104775</xdr:colOff>
      <xdr:row>16</xdr:row>
      <xdr:rowOff>66675</xdr:rowOff>
    </xdr:from>
    <xdr:to>
      <xdr:col>13</xdr:col>
      <xdr:colOff>114302</xdr:colOff>
      <xdr:row>24</xdr:row>
      <xdr:rowOff>238127</xdr:rowOff>
    </xdr:to>
    <xdr:cxnSp macro="">
      <xdr:nvCxnSpPr>
        <xdr:cNvPr id="11" name="מחבר חץ ישר 1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V="1">
          <a:off x="11381974948" y="3600450"/>
          <a:ext cx="9527" cy="1543052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7"/>
  <sheetViews>
    <sheetView showGridLines="0" rightToLeft="1" tabSelected="1" zoomScaleNormal="100" workbookViewId="0">
      <selection activeCell="Q16" sqref="Q16"/>
    </sheetView>
  </sheetViews>
  <sheetFormatPr defaultColWidth="9.08203125" defaultRowHeight="14" x14ac:dyDescent="0.3"/>
  <cols>
    <col min="1" max="1" width="9.08203125" style="2"/>
    <col min="2" max="2" width="40" style="29" customWidth="1"/>
    <col min="3" max="3" width="1" style="2" customWidth="1"/>
    <col min="4" max="4" width="8.58203125" style="4" customWidth="1"/>
    <col min="5" max="5" width="9" style="4" customWidth="1"/>
    <col min="6" max="6" width="1" style="4" customWidth="1"/>
    <col min="7" max="8" width="8.83203125" style="2" bestFit="1" customWidth="1"/>
    <col min="9" max="17" width="8.25" style="2" bestFit="1" customWidth="1"/>
    <col min="18" max="18" width="8.08203125" style="2" bestFit="1" customWidth="1"/>
    <col min="19" max="19" width="8" style="2" customWidth="1"/>
    <col min="20" max="20" width="9.75" style="2" customWidth="1"/>
    <col min="21" max="16384" width="9.08203125" style="2"/>
  </cols>
  <sheetData>
    <row r="1" spans="2:21" ht="7.5" customHeight="1" x14ac:dyDescent="0.3"/>
    <row r="2" spans="2:21" s="1" customFormat="1" x14ac:dyDescent="0.3">
      <c r="B2" s="32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1" ht="7.5" customHeight="1" x14ac:dyDescent="0.3"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s="8" customFormat="1" ht="30" customHeight="1" x14ac:dyDescent="0.3">
      <c r="B4" s="50"/>
      <c r="D4" s="40" t="s">
        <v>12</v>
      </c>
      <c r="E4" s="40" t="s">
        <v>7</v>
      </c>
      <c r="F4" s="9"/>
      <c r="G4" s="52" t="s">
        <v>19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2:21" s="8" customFormat="1" x14ac:dyDescent="0.3">
      <c r="B5" s="51"/>
      <c r="D5" s="3">
        <v>43374</v>
      </c>
      <c r="E5" s="3" t="s">
        <v>8</v>
      </c>
      <c r="F5" s="9"/>
      <c r="G5" s="3">
        <v>43374</v>
      </c>
      <c r="H5" s="3">
        <v>43405</v>
      </c>
      <c r="I5" s="3">
        <v>43405</v>
      </c>
      <c r="J5" s="3">
        <v>43435</v>
      </c>
      <c r="K5" s="3">
        <v>43466</v>
      </c>
      <c r="L5" s="3">
        <v>43497</v>
      </c>
      <c r="M5" s="3">
        <v>43525</v>
      </c>
      <c r="N5" s="3">
        <v>43556</v>
      </c>
      <c r="O5" s="3">
        <v>43586</v>
      </c>
      <c r="P5" s="3">
        <v>43617</v>
      </c>
      <c r="Q5" s="3">
        <v>43647</v>
      </c>
      <c r="R5" s="3">
        <v>43678</v>
      </c>
      <c r="S5" s="3">
        <v>43709</v>
      </c>
    </row>
    <row r="6" spans="2:21" s="8" customFormat="1" x14ac:dyDescent="0.3">
      <c r="B6" s="27" t="str">
        <f>B16</f>
        <v>מדד מחירים לצרכן מרכיב שכר</v>
      </c>
      <c r="D6" s="6">
        <f t="shared" ref="D6:D9" si="0">+D16</f>
        <v>101.3</v>
      </c>
      <c r="E6" s="10">
        <f t="shared" ref="E6:E11" si="1">E16</f>
        <v>0.39989999999999992</v>
      </c>
      <c r="F6" s="9"/>
      <c r="G6" s="11">
        <v>101.8</v>
      </c>
      <c r="H6" s="11">
        <f>H7</f>
        <v>101.90179999999998</v>
      </c>
      <c r="I6" s="11">
        <f t="shared" ref="I6:S6" si="2">I7</f>
        <v>102.00370179999997</v>
      </c>
      <c r="J6" s="11">
        <f t="shared" si="2"/>
        <v>101.2</v>
      </c>
      <c r="K6" s="11">
        <f t="shared" si="2"/>
        <v>101.35180000000001</v>
      </c>
      <c r="L6" s="11">
        <f t="shared" si="2"/>
        <v>101.50382770000002</v>
      </c>
      <c r="M6" s="11">
        <f t="shared" si="2"/>
        <v>101.65608344155002</v>
      </c>
      <c r="N6" s="11">
        <f t="shared" si="2"/>
        <v>101.80856756671236</v>
      </c>
      <c r="O6" s="11">
        <f t="shared" si="2"/>
        <v>101.96128041806243</v>
      </c>
      <c r="P6" s="11">
        <f t="shared" si="2"/>
        <v>102.11422233868953</v>
      </c>
      <c r="Q6" s="11">
        <f t="shared" si="2"/>
        <v>102.26739367219757</v>
      </c>
      <c r="R6" s="11">
        <f t="shared" si="2"/>
        <v>102.42079476270587</v>
      </c>
      <c r="S6" s="11">
        <f t="shared" si="2"/>
        <v>102.57442595484993</v>
      </c>
      <c r="T6" s="48"/>
    </row>
    <row r="7" spans="2:21" s="8" customFormat="1" x14ac:dyDescent="0.3">
      <c r="B7" s="27" t="str">
        <f t="shared" ref="B7:B12" si="3">B17</f>
        <v>הוצאות אחרות</v>
      </c>
      <c r="D7" s="6">
        <f t="shared" si="0"/>
        <v>101.8</v>
      </c>
      <c r="E7" s="10">
        <f t="shared" si="1"/>
        <v>0.32390000000000002</v>
      </c>
      <c r="F7" s="9"/>
      <c r="G7" s="11">
        <f>G6</f>
        <v>101.8</v>
      </c>
      <c r="H7" s="11">
        <f>G7*1.001</f>
        <v>101.90179999999998</v>
      </c>
      <c r="I7" s="11">
        <f>H7*1.001</f>
        <v>102.00370179999997</v>
      </c>
      <c r="J7" s="11">
        <v>101.2</v>
      </c>
      <c r="K7" s="11">
        <f>J7*1.0015</f>
        <v>101.35180000000001</v>
      </c>
      <c r="L7" s="11">
        <f t="shared" ref="L7:S7" si="4">K7*1.0015</f>
        <v>101.50382770000002</v>
      </c>
      <c r="M7" s="11">
        <f t="shared" si="4"/>
        <v>101.65608344155002</v>
      </c>
      <c r="N7" s="11">
        <f t="shared" si="4"/>
        <v>101.80856756671236</v>
      </c>
      <c r="O7" s="11">
        <f t="shared" si="4"/>
        <v>101.96128041806243</v>
      </c>
      <c r="P7" s="11">
        <f t="shared" si="4"/>
        <v>102.11422233868953</v>
      </c>
      <c r="Q7" s="11">
        <f t="shared" si="4"/>
        <v>102.26739367219757</v>
      </c>
      <c r="R7" s="11">
        <f t="shared" si="4"/>
        <v>102.42079476270587</v>
      </c>
      <c r="S7" s="11">
        <f t="shared" si="4"/>
        <v>102.57442595484993</v>
      </c>
      <c r="T7" s="48"/>
    </row>
    <row r="8" spans="2:21" s="8" customFormat="1" x14ac:dyDescent="0.3">
      <c r="B8" s="27" t="str">
        <f t="shared" si="3"/>
        <v>מדד דלק</v>
      </c>
      <c r="D8" s="6">
        <f t="shared" si="0"/>
        <v>177.9</v>
      </c>
      <c r="E8" s="10">
        <f t="shared" si="1"/>
        <v>0.1908</v>
      </c>
      <c r="F8" s="9"/>
      <c r="G8" s="11">
        <f>G18</f>
        <v>177.9</v>
      </c>
      <c r="H8" s="11">
        <f>G8*1.02</f>
        <v>181.458</v>
      </c>
      <c r="I8" s="11">
        <f t="shared" ref="I8:J8" si="5">H8*1.02</f>
        <v>185.08716000000001</v>
      </c>
      <c r="J8" s="11">
        <f t="shared" si="5"/>
        <v>188.78890320000002</v>
      </c>
      <c r="K8" s="11">
        <f>J8*1.01</f>
        <v>190.67679223200003</v>
      </c>
      <c r="L8" s="11">
        <f t="shared" ref="L8:S8" si="6">K8*1.01</f>
        <v>192.58356015432003</v>
      </c>
      <c r="M8" s="11">
        <f t="shared" si="6"/>
        <v>194.50939575586324</v>
      </c>
      <c r="N8" s="11">
        <f t="shared" si="6"/>
        <v>196.45448971342188</v>
      </c>
      <c r="O8" s="11">
        <f t="shared" si="6"/>
        <v>198.41903461055611</v>
      </c>
      <c r="P8" s="11">
        <f t="shared" si="6"/>
        <v>200.40322495666166</v>
      </c>
      <c r="Q8" s="11">
        <f t="shared" si="6"/>
        <v>202.40725720622828</v>
      </c>
      <c r="R8" s="11">
        <f t="shared" si="6"/>
        <v>204.43132977829057</v>
      </c>
      <c r="S8" s="11">
        <f t="shared" si="6"/>
        <v>206.47564307607348</v>
      </c>
      <c r="T8" s="48"/>
    </row>
    <row r="9" spans="2:21" s="8" customFormat="1" x14ac:dyDescent="0.3">
      <c r="B9" s="27" t="str">
        <f t="shared" si="3"/>
        <v>מדד חשמל</v>
      </c>
      <c r="D9" s="6">
        <f t="shared" si="0"/>
        <v>101.3</v>
      </c>
      <c r="E9" s="10">
        <f t="shared" si="1"/>
        <v>1.4999999999999999E-2</v>
      </c>
      <c r="F9" s="9"/>
      <c r="G9" s="11">
        <f>G19</f>
        <v>101.3</v>
      </c>
      <c r="H9" s="11">
        <f>G9</f>
        <v>101.3</v>
      </c>
      <c r="I9" s="11">
        <f>H9</f>
        <v>101.3</v>
      </c>
      <c r="J9" s="11">
        <f>I9</f>
        <v>101.3</v>
      </c>
      <c r="K9" s="11">
        <f>1.06*J9</f>
        <v>107.378</v>
      </c>
      <c r="L9" s="11">
        <f>K9</f>
        <v>107.378</v>
      </c>
      <c r="M9" s="11">
        <f>L9</f>
        <v>107.378</v>
      </c>
      <c r="N9" s="11">
        <f>M9</f>
        <v>107.378</v>
      </c>
      <c r="O9" s="11">
        <f>N9</f>
        <v>107.378</v>
      </c>
      <c r="P9" s="11">
        <f>O9*1.015</f>
        <v>108.98866999999998</v>
      </c>
      <c r="Q9" s="11">
        <f>P9</f>
        <v>108.98866999999998</v>
      </c>
      <c r="R9" s="11">
        <f>Q9</f>
        <v>108.98866999999998</v>
      </c>
      <c r="S9" s="11">
        <f>R9</f>
        <v>108.98866999999998</v>
      </c>
      <c r="T9" s="48"/>
    </row>
    <row r="10" spans="2:21" s="8" customFormat="1" x14ac:dyDescent="0.3">
      <c r="B10" s="27" t="str">
        <f t="shared" si="3"/>
        <v>שמירה ונקיון</v>
      </c>
      <c r="D10" s="49">
        <f t="shared" ref="D10:D11" si="7">+D20</f>
        <v>5300</v>
      </c>
      <c r="E10" s="10">
        <f t="shared" si="1"/>
        <v>2.1999999999999999E-2</v>
      </c>
      <c r="F10" s="9"/>
      <c r="G10" s="46">
        <f>G20</f>
        <v>5300</v>
      </c>
      <c r="H10" s="46">
        <f>G10</f>
        <v>5300</v>
      </c>
      <c r="I10" s="46">
        <f t="shared" ref="I10:S10" si="8">H10</f>
        <v>5300</v>
      </c>
      <c r="J10" s="46">
        <f t="shared" si="8"/>
        <v>5300</v>
      </c>
      <c r="K10" s="46">
        <f t="shared" si="8"/>
        <v>5300</v>
      </c>
      <c r="L10" s="46">
        <f t="shared" si="8"/>
        <v>5300</v>
      </c>
      <c r="M10" s="46">
        <f t="shared" si="8"/>
        <v>5300</v>
      </c>
      <c r="N10" s="46">
        <f t="shared" si="8"/>
        <v>5300</v>
      </c>
      <c r="O10" s="46">
        <f t="shared" si="8"/>
        <v>5300</v>
      </c>
      <c r="P10" s="46">
        <f t="shared" si="8"/>
        <v>5300</v>
      </c>
      <c r="Q10" s="46">
        <f t="shared" si="8"/>
        <v>5300</v>
      </c>
      <c r="R10" s="46">
        <f t="shared" si="8"/>
        <v>5300</v>
      </c>
      <c r="S10" s="46">
        <f t="shared" si="8"/>
        <v>5300</v>
      </c>
      <c r="T10" s="48"/>
    </row>
    <row r="11" spans="2:21" s="8" customFormat="1" x14ac:dyDescent="0.3">
      <c r="B11" s="27" t="str">
        <f t="shared" si="3"/>
        <v>ביטוח - צמוד למדד המחירים לצרכן (25%)</v>
      </c>
      <c r="D11" s="6">
        <f t="shared" si="7"/>
        <v>101.8</v>
      </c>
      <c r="E11" s="10">
        <f t="shared" si="1"/>
        <v>1.21E-2</v>
      </c>
      <c r="F11" s="9"/>
      <c r="G11" s="11">
        <f>G21</f>
        <v>101.8</v>
      </c>
      <c r="H11" s="11">
        <f>H7</f>
        <v>101.90179999999998</v>
      </c>
      <c r="I11" s="11">
        <f t="shared" ref="I11:S11" si="9">I7</f>
        <v>102.00370179999997</v>
      </c>
      <c r="J11" s="11">
        <f t="shared" si="9"/>
        <v>101.2</v>
      </c>
      <c r="K11" s="11">
        <f t="shared" si="9"/>
        <v>101.35180000000001</v>
      </c>
      <c r="L11" s="11">
        <f t="shared" si="9"/>
        <v>101.50382770000002</v>
      </c>
      <c r="M11" s="11">
        <f t="shared" si="9"/>
        <v>101.65608344155002</v>
      </c>
      <c r="N11" s="11">
        <f t="shared" si="9"/>
        <v>101.80856756671236</v>
      </c>
      <c r="O11" s="11">
        <f t="shared" si="9"/>
        <v>101.96128041806243</v>
      </c>
      <c r="P11" s="11">
        <f t="shared" si="9"/>
        <v>102.11422233868953</v>
      </c>
      <c r="Q11" s="11">
        <f t="shared" si="9"/>
        <v>102.26739367219757</v>
      </c>
      <c r="R11" s="11">
        <f t="shared" si="9"/>
        <v>102.42079476270587</v>
      </c>
      <c r="S11" s="11">
        <f t="shared" si="9"/>
        <v>102.57442595484993</v>
      </c>
      <c r="T11" s="48"/>
    </row>
    <row r="12" spans="2:21" s="8" customFormat="1" x14ac:dyDescent="0.3">
      <c r="B12" s="27" t="str">
        <f t="shared" si="3"/>
        <v>ביטוח - צמוד למדד ביטוח האוטובוסים (75%)</v>
      </c>
      <c r="D12" s="6">
        <f t="shared" ref="D12" si="10">+D22</f>
        <v>143.80000000000001</v>
      </c>
      <c r="E12" s="10">
        <f t="shared" ref="E12" si="11">E22</f>
        <v>3.6299999999999999E-2</v>
      </c>
      <c r="F12" s="9"/>
      <c r="G12" s="11">
        <f>G22</f>
        <v>143.80000000000001</v>
      </c>
      <c r="H12" s="11">
        <f>G12</f>
        <v>143.80000000000001</v>
      </c>
      <c r="I12" s="11">
        <f>H12</f>
        <v>143.80000000000001</v>
      </c>
      <c r="J12" s="11">
        <f>I12</f>
        <v>143.80000000000001</v>
      </c>
      <c r="K12" s="11">
        <f>1.04*J12</f>
        <v>149.55200000000002</v>
      </c>
      <c r="L12" s="11">
        <f>K12*1.001</f>
        <v>149.70155199999999</v>
      </c>
      <c r="M12" s="11">
        <f t="shared" ref="M12:S12" si="12">L12*1.001</f>
        <v>149.85125355199997</v>
      </c>
      <c r="N12" s="11">
        <f t="shared" si="12"/>
        <v>150.00110480555196</v>
      </c>
      <c r="O12" s="11">
        <f t="shared" si="12"/>
        <v>150.1511059103575</v>
      </c>
      <c r="P12" s="11">
        <f t="shared" si="12"/>
        <v>150.30125701626784</v>
      </c>
      <c r="Q12" s="11">
        <f t="shared" si="12"/>
        <v>150.45155827328409</v>
      </c>
      <c r="R12" s="11">
        <f t="shared" si="12"/>
        <v>150.60200983155735</v>
      </c>
      <c r="S12" s="11">
        <f t="shared" si="12"/>
        <v>150.7526118413889</v>
      </c>
      <c r="T12" s="48"/>
    </row>
    <row r="13" spans="2:21" s="8" customFormat="1" x14ac:dyDescent="0.3">
      <c r="B13" s="28" t="s">
        <v>6</v>
      </c>
      <c r="D13" s="13">
        <f>D23</f>
        <v>99.74</v>
      </c>
      <c r="E13" s="14">
        <f>SUM(E6:E12)</f>
        <v>1</v>
      </c>
      <c r="F13" s="9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2"/>
    </row>
    <row r="14" spans="2:21" s="8" customFormat="1" x14ac:dyDescent="0.3">
      <c r="B14" s="29"/>
      <c r="D14" s="9"/>
      <c r="E14" s="9"/>
      <c r="F14" s="9"/>
      <c r="G14" s="16"/>
      <c r="H14" s="17"/>
      <c r="I14" s="17"/>
      <c r="J14" s="17"/>
      <c r="K14" s="17"/>
      <c r="L14" s="17"/>
      <c r="M14" s="17"/>
    </row>
    <row r="15" spans="2:21" s="8" customFormat="1" ht="28" x14ac:dyDescent="0.3">
      <c r="B15" s="30"/>
      <c r="D15" s="44" t="str">
        <f>D4</f>
        <v>מדד הבסיס</v>
      </c>
      <c r="E15" s="18" t="s">
        <v>0</v>
      </c>
      <c r="F15" s="9"/>
      <c r="G15" s="53" t="s">
        <v>2</v>
      </c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</row>
    <row r="16" spans="2:21" s="8" customFormat="1" x14ac:dyDescent="0.3">
      <c r="B16" s="27" t="s">
        <v>4</v>
      </c>
      <c r="D16" s="5">
        <v>101.3</v>
      </c>
      <c r="E16" s="10">
        <f>E23-SUM(E17:E22)</f>
        <v>0.39989999999999992</v>
      </c>
      <c r="F16" s="9"/>
      <c r="G16" s="45">
        <f>D16</f>
        <v>101.3</v>
      </c>
      <c r="H16" s="45">
        <f>G16</f>
        <v>101.3</v>
      </c>
      <c r="I16" s="45">
        <f t="shared" ref="I16:S16" si="13">H16</f>
        <v>101.3</v>
      </c>
      <c r="J16" s="45">
        <f t="shared" si="13"/>
        <v>101.3</v>
      </c>
      <c r="K16" s="45">
        <f>J16</f>
        <v>101.3</v>
      </c>
      <c r="L16" s="45">
        <f t="shared" si="13"/>
        <v>101.3</v>
      </c>
      <c r="M16" s="45">
        <f t="shared" si="13"/>
        <v>101.3</v>
      </c>
      <c r="N16" s="45">
        <f t="shared" si="13"/>
        <v>101.3</v>
      </c>
      <c r="O16" s="45">
        <f t="shared" si="13"/>
        <v>101.3</v>
      </c>
      <c r="P16" s="45">
        <f t="shared" si="13"/>
        <v>101.3</v>
      </c>
      <c r="Q16" s="45">
        <f>P6</f>
        <v>102.11422233868953</v>
      </c>
      <c r="R16" s="45">
        <f t="shared" si="13"/>
        <v>102.11422233868953</v>
      </c>
      <c r="S16" s="45">
        <f t="shared" si="13"/>
        <v>102.11422233868953</v>
      </c>
      <c r="T16" s="19"/>
    </row>
    <row r="17" spans="2:20" s="8" customFormat="1" x14ac:dyDescent="0.3">
      <c r="B17" s="27" t="s">
        <v>17</v>
      </c>
      <c r="D17" s="42">
        <v>101.8</v>
      </c>
      <c r="E17" s="10">
        <v>0.32390000000000002</v>
      </c>
      <c r="F17" s="9"/>
      <c r="G17" s="45">
        <f>D17</f>
        <v>101.8</v>
      </c>
      <c r="H17" s="45">
        <f t="shared" ref="H17:S17" si="14">IF(H7&lt;$D7,$D7,H7)</f>
        <v>101.90179999999998</v>
      </c>
      <c r="I17" s="45">
        <f>H17</f>
        <v>101.90179999999998</v>
      </c>
      <c r="J17" s="45">
        <f t="shared" si="14"/>
        <v>101.8</v>
      </c>
      <c r="K17" s="45">
        <f>J17</f>
        <v>101.8</v>
      </c>
      <c r="L17" s="45">
        <f t="shared" si="14"/>
        <v>101.8</v>
      </c>
      <c r="M17" s="45">
        <f t="shared" si="14"/>
        <v>101.8</v>
      </c>
      <c r="N17" s="45">
        <f t="shared" si="14"/>
        <v>101.80856756671236</v>
      </c>
      <c r="O17" s="45">
        <f t="shared" si="14"/>
        <v>101.96128041806243</v>
      </c>
      <c r="P17" s="45">
        <f t="shared" si="14"/>
        <v>102.11422233868953</v>
      </c>
      <c r="Q17" s="45">
        <f t="shared" si="14"/>
        <v>102.26739367219757</v>
      </c>
      <c r="R17" s="45">
        <f t="shared" si="14"/>
        <v>102.42079476270587</v>
      </c>
      <c r="S17" s="45">
        <f t="shared" si="14"/>
        <v>102.57442595484993</v>
      </c>
      <c r="T17" s="19"/>
    </row>
    <row r="18" spans="2:20" s="8" customFormat="1" x14ac:dyDescent="0.3">
      <c r="B18" s="27" t="s">
        <v>5</v>
      </c>
      <c r="D18" s="6">
        <v>177.9</v>
      </c>
      <c r="E18" s="10">
        <v>0.1908</v>
      </c>
      <c r="F18" s="9"/>
      <c r="G18" s="45">
        <f>D18</f>
        <v>177.9</v>
      </c>
      <c r="H18" s="45">
        <f t="shared" ref="H18:S18" si="15">H8</f>
        <v>181.458</v>
      </c>
      <c r="I18" s="45">
        <f t="shared" si="15"/>
        <v>185.08716000000001</v>
      </c>
      <c r="J18" s="45">
        <f t="shared" si="15"/>
        <v>188.78890320000002</v>
      </c>
      <c r="K18" s="45">
        <f t="shared" si="15"/>
        <v>190.67679223200003</v>
      </c>
      <c r="L18" s="45">
        <f t="shared" si="15"/>
        <v>192.58356015432003</v>
      </c>
      <c r="M18" s="45">
        <f t="shared" si="15"/>
        <v>194.50939575586324</v>
      </c>
      <c r="N18" s="45">
        <f t="shared" si="15"/>
        <v>196.45448971342188</v>
      </c>
      <c r="O18" s="45">
        <f t="shared" si="15"/>
        <v>198.41903461055611</v>
      </c>
      <c r="P18" s="45">
        <f t="shared" si="15"/>
        <v>200.40322495666166</v>
      </c>
      <c r="Q18" s="45">
        <f t="shared" si="15"/>
        <v>202.40725720622828</v>
      </c>
      <c r="R18" s="45">
        <f t="shared" si="15"/>
        <v>204.43132977829057</v>
      </c>
      <c r="S18" s="45">
        <f t="shared" si="15"/>
        <v>206.47564307607348</v>
      </c>
      <c r="T18" s="19"/>
    </row>
    <row r="19" spans="2:20" s="8" customFormat="1" x14ac:dyDescent="0.3">
      <c r="B19" s="27" t="s">
        <v>16</v>
      </c>
      <c r="D19" s="6">
        <v>101.3</v>
      </c>
      <c r="E19" s="10">
        <v>1.4999999999999999E-2</v>
      </c>
      <c r="F19" s="9"/>
      <c r="G19" s="45">
        <v>101.3</v>
      </c>
      <c r="H19" s="45">
        <f>H9</f>
        <v>101.3</v>
      </c>
      <c r="I19" s="45">
        <f t="shared" ref="I19:S19" si="16">I9</f>
        <v>101.3</v>
      </c>
      <c r="J19" s="45">
        <f t="shared" si="16"/>
        <v>101.3</v>
      </c>
      <c r="K19" s="45">
        <f t="shared" si="16"/>
        <v>107.378</v>
      </c>
      <c r="L19" s="45">
        <f t="shared" si="16"/>
        <v>107.378</v>
      </c>
      <c r="M19" s="45">
        <f t="shared" si="16"/>
        <v>107.378</v>
      </c>
      <c r="N19" s="45">
        <f t="shared" si="16"/>
        <v>107.378</v>
      </c>
      <c r="O19" s="45">
        <f t="shared" si="16"/>
        <v>107.378</v>
      </c>
      <c r="P19" s="45">
        <f t="shared" si="16"/>
        <v>108.98866999999998</v>
      </c>
      <c r="Q19" s="45">
        <f t="shared" si="16"/>
        <v>108.98866999999998</v>
      </c>
      <c r="R19" s="45">
        <f t="shared" si="16"/>
        <v>108.98866999999998</v>
      </c>
      <c r="S19" s="45">
        <f t="shared" si="16"/>
        <v>108.98866999999998</v>
      </c>
      <c r="T19" s="19"/>
    </row>
    <row r="20" spans="2:20" s="8" customFormat="1" x14ac:dyDescent="0.3">
      <c r="B20" s="43" t="s">
        <v>18</v>
      </c>
      <c r="D20" s="49">
        <v>5300</v>
      </c>
      <c r="E20" s="10">
        <v>2.1999999999999999E-2</v>
      </c>
      <c r="F20" s="9"/>
      <c r="G20" s="47">
        <v>5300</v>
      </c>
      <c r="H20" s="47">
        <f t="shared" ref="H20:S20" si="17">H10</f>
        <v>5300</v>
      </c>
      <c r="I20" s="47">
        <f t="shared" si="17"/>
        <v>5300</v>
      </c>
      <c r="J20" s="47">
        <f t="shared" si="17"/>
        <v>5300</v>
      </c>
      <c r="K20" s="47">
        <f t="shared" si="17"/>
        <v>5300</v>
      </c>
      <c r="L20" s="47">
        <f t="shared" si="17"/>
        <v>5300</v>
      </c>
      <c r="M20" s="47">
        <f t="shared" si="17"/>
        <v>5300</v>
      </c>
      <c r="N20" s="47">
        <f t="shared" si="17"/>
        <v>5300</v>
      </c>
      <c r="O20" s="47">
        <f t="shared" si="17"/>
        <v>5300</v>
      </c>
      <c r="P20" s="47">
        <f t="shared" si="17"/>
        <v>5300</v>
      </c>
      <c r="Q20" s="47">
        <f t="shared" si="17"/>
        <v>5300</v>
      </c>
      <c r="R20" s="47">
        <f t="shared" si="17"/>
        <v>5300</v>
      </c>
      <c r="S20" s="47">
        <f t="shared" si="17"/>
        <v>5300</v>
      </c>
      <c r="T20" s="19"/>
    </row>
    <row r="21" spans="2:20" s="8" customFormat="1" x14ac:dyDescent="0.3">
      <c r="B21" s="43" t="s">
        <v>15</v>
      </c>
      <c r="D21" s="6">
        <f>D17</f>
        <v>101.8</v>
      </c>
      <c r="E21" s="10">
        <v>1.21E-2</v>
      </c>
      <c r="F21" s="9"/>
      <c r="G21" s="45">
        <f>D21</f>
        <v>101.8</v>
      </c>
      <c r="H21" s="45">
        <f t="shared" ref="H21:S21" si="18">H11</f>
        <v>101.90179999999998</v>
      </c>
      <c r="I21" s="45">
        <f t="shared" si="18"/>
        <v>102.00370179999997</v>
      </c>
      <c r="J21" s="45">
        <f t="shared" si="18"/>
        <v>101.2</v>
      </c>
      <c r="K21" s="45">
        <f t="shared" si="18"/>
        <v>101.35180000000001</v>
      </c>
      <c r="L21" s="45">
        <f t="shared" si="18"/>
        <v>101.50382770000002</v>
      </c>
      <c r="M21" s="45">
        <f t="shared" si="18"/>
        <v>101.65608344155002</v>
      </c>
      <c r="N21" s="45">
        <f t="shared" si="18"/>
        <v>101.80856756671236</v>
      </c>
      <c r="O21" s="45">
        <f t="shared" si="18"/>
        <v>101.96128041806243</v>
      </c>
      <c r="P21" s="45">
        <f t="shared" si="18"/>
        <v>102.11422233868953</v>
      </c>
      <c r="Q21" s="45">
        <f t="shared" si="18"/>
        <v>102.26739367219757</v>
      </c>
      <c r="R21" s="45">
        <f t="shared" si="18"/>
        <v>102.42079476270587</v>
      </c>
      <c r="S21" s="45">
        <f t="shared" si="18"/>
        <v>102.57442595484993</v>
      </c>
      <c r="T21" s="19"/>
    </row>
    <row r="22" spans="2:20" s="8" customFormat="1" x14ac:dyDescent="0.3">
      <c r="B22" s="27" t="s">
        <v>14</v>
      </c>
      <c r="D22" s="6">
        <v>143.80000000000001</v>
      </c>
      <c r="E22" s="10">
        <v>3.6299999999999999E-2</v>
      </c>
      <c r="F22" s="9"/>
      <c r="G22" s="45">
        <f>D22</f>
        <v>143.80000000000001</v>
      </c>
      <c r="H22" s="45">
        <f t="shared" ref="H22:S22" si="19">H12</f>
        <v>143.80000000000001</v>
      </c>
      <c r="I22" s="45">
        <f t="shared" si="19"/>
        <v>143.80000000000001</v>
      </c>
      <c r="J22" s="45">
        <f t="shared" si="19"/>
        <v>143.80000000000001</v>
      </c>
      <c r="K22" s="45">
        <f t="shared" si="19"/>
        <v>149.55200000000002</v>
      </c>
      <c r="L22" s="45">
        <f t="shared" si="19"/>
        <v>149.70155199999999</v>
      </c>
      <c r="M22" s="45">
        <f t="shared" si="19"/>
        <v>149.85125355199997</v>
      </c>
      <c r="N22" s="45">
        <f t="shared" si="19"/>
        <v>150.00110480555196</v>
      </c>
      <c r="O22" s="45">
        <f t="shared" si="19"/>
        <v>150.1511059103575</v>
      </c>
      <c r="P22" s="45">
        <f t="shared" si="19"/>
        <v>150.30125701626784</v>
      </c>
      <c r="Q22" s="45">
        <f t="shared" si="19"/>
        <v>150.45155827328409</v>
      </c>
      <c r="R22" s="45">
        <f t="shared" si="19"/>
        <v>150.60200983155735</v>
      </c>
      <c r="S22" s="45">
        <f t="shared" si="19"/>
        <v>150.7526118413889</v>
      </c>
      <c r="T22" s="19"/>
    </row>
    <row r="23" spans="2:20" s="8" customFormat="1" x14ac:dyDescent="0.3">
      <c r="B23" s="28" t="s">
        <v>6</v>
      </c>
      <c r="D23" s="13">
        <v>99.74</v>
      </c>
      <c r="E23" s="14">
        <v>1</v>
      </c>
      <c r="F23" s="9"/>
      <c r="G23" s="13">
        <f>+((G16/$D$16*$E$16)+G17/$D$17*$E$17+G18/$D$18*$E$18+(G20/$D$20*$E$20)+(G19/$D$19*$E$19)++(G21/$D$21*$E$21)++(G22/$D$22*$E$22))*99.74</f>
        <v>99.74</v>
      </c>
      <c r="H23" s="13">
        <f t="shared" ref="H23:S23" si="20">+((H16/$D$16*$E$16)+H17/$D$17*$E$17+H18/$D$18*$E$18+(H20/$D$20*$E$20)+(H19/$D$19*$E$19)++(H21/$D$21*$E$21)++(H22/$D$22*$E$22))*99.74</f>
        <v>100.15412047999999</v>
      </c>
      <c r="I23" s="13">
        <f t="shared" si="20"/>
        <v>100.543548537654</v>
      </c>
      <c r="J23" s="13">
        <f t="shared" si="20"/>
        <v>100.89769914512736</v>
      </c>
      <c r="K23" s="13">
        <f t="shared" si="20"/>
        <v>101.3360392788301</v>
      </c>
      <c r="L23" s="13">
        <f t="shared" si="20"/>
        <v>101.54557853685326</v>
      </c>
      <c r="M23" s="13">
        <f t="shared" si="20"/>
        <v>101.75716397935466</v>
      </c>
      <c r="N23" s="13">
        <f t="shared" si="20"/>
        <v>101.97353489123992</v>
      </c>
      <c r="O23" s="13">
        <f t="shared" si="20"/>
        <v>102.2377368789297</v>
      </c>
      <c r="P23" s="13">
        <f t="shared" si="20"/>
        <v>102.52790756414822</v>
      </c>
      <c r="Q23" s="13">
        <f t="shared" si="20"/>
        <v>103.11708532082119</v>
      </c>
      <c r="R23" s="13">
        <f t="shared" si="20"/>
        <v>103.38789303772846</v>
      </c>
      <c r="S23" s="13">
        <f t="shared" si="20"/>
        <v>103.66094549154853</v>
      </c>
    </row>
    <row r="24" spans="2:20" s="8" customFormat="1" ht="7.5" customHeight="1" x14ac:dyDescent="0.3">
      <c r="B24" s="29"/>
      <c r="D24" s="9"/>
      <c r="E24" s="9"/>
      <c r="F24" s="9"/>
      <c r="S24" s="20"/>
    </row>
    <row r="25" spans="2:20" s="34" customFormat="1" ht="129.75" customHeight="1" x14ac:dyDescent="0.3">
      <c r="B25" s="33"/>
      <c r="D25" s="35"/>
      <c r="E25" s="35"/>
      <c r="F25" s="35"/>
      <c r="G25" s="35"/>
      <c r="H25" s="36" t="s">
        <v>13</v>
      </c>
      <c r="I25" s="35"/>
      <c r="J25" s="37" t="s">
        <v>10</v>
      </c>
      <c r="K25" s="41" t="s">
        <v>9</v>
      </c>
      <c r="L25" s="38" t="s">
        <v>11</v>
      </c>
      <c r="M25" s="35"/>
      <c r="N25" s="38" t="s">
        <v>11</v>
      </c>
      <c r="O25" s="35"/>
      <c r="P25" s="35"/>
      <c r="Q25" s="37" t="s">
        <v>10</v>
      </c>
      <c r="R25" s="35"/>
      <c r="S25" s="35"/>
    </row>
    <row r="26" spans="2:20" s="8" customFormat="1" ht="7.5" customHeight="1" x14ac:dyDescent="0.3">
      <c r="B26" s="29"/>
      <c r="D26" s="9"/>
      <c r="E26" s="9"/>
      <c r="F26" s="9"/>
      <c r="G26" s="21"/>
      <c r="H26" s="21"/>
      <c r="I26" s="22"/>
      <c r="J26" s="22"/>
      <c r="K26" s="22"/>
      <c r="M26" s="21"/>
      <c r="N26" s="21"/>
      <c r="P26" s="22"/>
      <c r="Q26" s="22"/>
    </row>
    <row r="27" spans="2:20" s="8" customFormat="1" ht="61.5" customHeight="1" x14ac:dyDescent="0.3">
      <c r="B27" s="31">
        <f>B4</f>
        <v>0</v>
      </c>
      <c r="D27" s="23" t="str">
        <f>D15</f>
        <v>מדד הבסיס</v>
      </c>
      <c r="E27" s="23" t="s">
        <v>0</v>
      </c>
      <c r="F27" s="9"/>
      <c r="G27" s="52" t="s">
        <v>1</v>
      </c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</row>
    <row r="28" spans="2:20" s="8" customFormat="1" x14ac:dyDescent="0.3">
      <c r="B28" s="27" t="str">
        <f>B16</f>
        <v>מדד מחירים לצרכן מרכיב שכר</v>
      </c>
      <c r="D28" s="24">
        <f t="shared" ref="D28:D35" si="21">$E28*D$23</f>
        <v>39.886025999999987</v>
      </c>
      <c r="E28" s="10">
        <f>+E16</f>
        <v>0.39989999999999992</v>
      </c>
      <c r="F28" s="9"/>
      <c r="G28" s="25">
        <f>+G16/$D16/G$23*$E16*99.74</f>
        <v>0.39989999999999992</v>
      </c>
      <c r="H28" s="25">
        <f t="shared" ref="H28:S28" si="22">+H16/$D16/H$23*$E16*99.74</f>
        <v>0.39824648061249684</v>
      </c>
      <c r="I28" s="25">
        <f t="shared" si="22"/>
        <v>0.39670398131077</v>
      </c>
      <c r="J28" s="25">
        <f t="shared" si="22"/>
        <v>0.39531155158086873</v>
      </c>
      <c r="K28" s="25">
        <f t="shared" si="22"/>
        <v>0.39360158817981844</v>
      </c>
      <c r="L28" s="25">
        <f t="shared" si="22"/>
        <v>0.39278939147039693</v>
      </c>
      <c r="M28" s="25">
        <f t="shared" si="22"/>
        <v>0.39197265765084016</v>
      </c>
      <c r="N28" s="25">
        <f t="shared" si="22"/>
        <v>0.39114095674471339</v>
      </c>
      <c r="O28" s="25">
        <f t="shared" si="22"/>
        <v>0.39013017323762916</v>
      </c>
      <c r="P28" s="25">
        <f t="shared" si="22"/>
        <v>0.3890260412760756</v>
      </c>
      <c r="Q28" s="25">
        <f t="shared" si="22"/>
        <v>0.38991229335790151</v>
      </c>
      <c r="R28" s="25">
        <f t="shared" si="22"/>
        <v>0.3888909817240549</v>
      </c>
      <c r="S28" s="25">
        <f t="shared" si="22"/>
        <v>0.38786660715053811</v>
      </c>
    </row>
    <row r="29" spans="2:20" s="8" customFormat="1" x14ac:dyDescent="0.3">
      <c r="B29" s="27" t="str">
        <f t="shared" ref="B29:B34" si="23">B17</f>
        <v>הוצאות אחרות</v>
      </c>
      <c r="D29" s="24">
        <f t="shared" si="21"/>
        <v>32.305785999999998</v>
      </c>
      <c r="E29" s="10">
        <f>+E17</f>
        <v>0.32390000000000002</v>
      </c>
      <c r="F29" s="9"/>
      <c r="G29" s="25">
        <f t="shared" ref="G29:S34" si="24">+G17/$D17/G$23*$E17*99.74</f>
        <v>0.32390000000000002</v>
      </c>
      <c r="H29" s="25">
        <f t="shared" si="24"/>
        <v>0.32288328858579179</v>
      </c>
      <c r="I29" s="25">
        <f t="shared" si="24"/>
        <v>0.32163268808728424</v>
      </c>
      <c r="J29" s="25">
        <f t="shared" si="24"/>
        <v>0.3201835747863051</v>
      </c>
      <c r="K29" s="25">
        <f t="shared" si="24"/>
        <v>0.31879858567502684</v>
      </c>
      <c r="L29" s="25">
        <f t="shared" si="24"/>
        <v>0.31814074492938632</v>
      </c>
      <c r="M29" s="25">
        <f t="shared" si="24"/>
        <v>0.31747922934010292</v>
      </c>
      <c r="N29" s="25">
        <f t="shared" si="24"/>
        <v>0.31683225372531693</v>
      </c>
      <c r="O29" s="25">
        <f t="shared" si="24"/>
        <v>0.31648751845481399</v>
      </c>
      <c r="P29" s="25">
        <f t="shared" si="24"/>
        <v>0.31606519491709645</v>
      </c>
      <c r="Q29" s="25">
        <f t="shared" si="24"/>
        <v>0.31473068931656994</v>
      </c>
      <c r="R29" s="25">
        <f t="shared" si="24"/>
        <v>0.3143771630832215</v>
      </c>
      <c r="S29" s="25">
        <f t="shared" si="24"/>
        <v>0.31401938835076582</v>
      </c>
    </row>
    <row r="30" spans="2:20" s="8" customFormat="1" x14ac:dyDescent="0.3">
      <c r="B30" s="27" t="str">
        <f t="shared" si="23"/>
        <v>מדד דלק</v>
      </c>
      <c r="D30" s="24">
        <f t="shared" si="21"/>
        <v>19.030391999999999</v>
      </c>
      <c r="E30" s="10">
        <f>+E18</f>
        <v>0.1908</v>
      </c>
      <c r="F30" s="9"/>
      <c r="G30" s="25">
        <f t="shared" si="24"/>
        <v>0.1908</v>
      </c>
      <c r="H30" s="25">
        <f t="shared" si="24"/>
        <v>0.19381129550107953</v>
      </c>
      <c r="I30" s="25">
        <f t="shared" si="24"/>
        <v>0.1969218326264375</v>
      </c>
      <c r="J30" s="25">
        <f t="shared" si="24"/>
        <v>0.20015525036391563</v>
      </c>
      <c r="K30" s="25">
        <f t="shared" si="24"/>
        <v>0.20128235148156706</v>
      </c>
      <c r="L30" s="25">
        <f t="shared" si="24"/>
        <v>0.20287567548943991</v>
      </c>
      <c r="M30" s="25">
        <f t="shared" si="24"/>
        <v>0.20447837089129081</v>
      </c>
      <c r="N30" s="25">
        <f t="shared" si="24"/>
        <v>0.20608494675211908</v>
      </c>
      <c r="O30" s="25">
        <f t="shared" si="24"/>
        <v>0.20760790742466809</v>
      </c>
      <c r="P30" s="25">
        <f t="shared" si="24"/>
        <v>0.20909054664934326</v>
      </c>
      <c r="Q30" s="25">
        <f t="shared" si="24"/>
        <v>0.20997482943229759</v>
      </c>
      <c r="R30" s="25">
        <f t="shared" si="24"/>
        <v>0.21151908297263358</v>
      </c>
      <c r="S30" s="25">
        <f t="shared" si="24"/>
        <v>0.21307154149845134</v>
      </c>
    </row>
    <row r="31" spans="2:20" s="8" customFormat="1" x14ac:dyDescent="0.3">
      <c r="B31" s="27" t="str">
        <f t="shared" si="23"/>
        <v>מדד חשמל</v>
      </c>
      <c r="D31" s="24">
        <f t="shared" si="21"/>
        <v>1.4960999999999998</v>
      </c>
      <c r="E31" s="10">
        <f t="shared" ref="E31:E34" si="25">+E19</f>
        <v>1.4999999999999999E-2</v>
      </c>
      <c r="F31" s="9"/>
      <c r="G31" s="25">
        <f t="shared" si="24"/>
        <v>1.4999999999999998E-2</v>
      </c>
      <c r="H31" s="25">
        <f t="shared" si="24"/>
        <v>1.4937977517347972E-2</v>
      </c>
      <c r="I31" s="25">
        <f t="shared" si="24"/>
        <v>1.4880119328986124E-2</v>
      </c>
      <c r="J31" s="25">
        <f t="shared" si="24"/>
        <v>1.4827890156821786E-2</v>
      </c>
      <c r="K31" s="25">
        <f t="shared" si="24"/>
        <v>1.5649575524028795E-2</v>
      </c>
      <c r="L31" s="25">
        <f t="shared" si="24"/>
        <v>1.5617282631606184E-2</v>
      </c>
      <c r="M31" s="25">
        <f t="shared" si="24"/>
        <v>1.5584809343956892E-2</v>
      </c>
      <c r="N31" s="25">
        <f t="shared" si="24"/>
        <v>1.555174096584382E-2</v>
      </c>
      <c r="O31" s="25">
        <f t="shared" si="24"/>
        <v>1.5511552274264328E-2</v>
      </c>
      <c r="P31" s="25">
        <f t="shared" si="24"/>
        <v>1.5699666834543501E-2</v>
      </c>
      <c r="Q31" s="25">
        <f t="shared" si="24"/>
        <v>1.5609964003462592E-2</v>
      </c>
      <c r="R31" s="25">
        <f t="shared" si="24"/>
        <v>1.5569076249697849E-2</v>
      </c>
      <c r="S31" s="25">
        <f t="shared" si="24"/>
        <v>1.5528065872515456E-2</v>
      </c>
    </row>
    <row r="32" spans="2:20" s="8" customFormat="1" x14ac:dyDescent="0.3">
      <c r="B32" s="27" t="str">
        <f t="shared" si="23"/>
        <v>שמירה ונקיון</v>
      </c>
      <c r="D32" s="24">
        <f t="shared" si="21"/>
        <v>2.1942799999999996</v>
      </c>
      <c r="E32" s="10">
        <f t="shared" si="25"/>
        <v>2.1999999999999999E-2</v>
      </c>
      <c r="F32" s="9"/>
      <c r="G32" s="25">
        <f t="shared" si="24"/>
        <v>2.1999999999999999E-2</v>
      </c>
      <c r="H32" s="25">
        <f t="shared" si="24"/>
        <v>2.1909033692110357E-2</v>
      </c>
      <c r="I32" s="25">
        <f t="shared" si="24"/>
        <v>2.1824175015846315E-2</v>
      </c>
      <c r="J32" s="25">
        <f t="shared" si="24"/>
        <v>2.1747572230005285E-2</v>
      </c>
      <c r="K32" s="25">
        <f t="shared" si="24"/>
        <v>2.1653500725071283E-2</v>
      </c>
      <c r="L32" s="25">
        <f t="shared" si="24"/>
        <v>2.1608818735555726E-2</v>
      </c>
      <c r="M32" s="25">
        <f t="shared" si="24"/>
        <v>2.156388714258186E-2</v>
      </c>
      <c r="N32" s="25">
        <f t="shared" si="24"/>
        <v>2.1518132153997737E-2</v>
      </c>
      <c r="O32" s="25">
        <f t="shared" si="24"/>
        <v>2.1462525159359445E-2</v>
      </c>
      <c r="P32" s="25">
        <f t="shared" si="24"/>
        <v>2.1401782715863127E-2</v>
      </c>
      <c r="Q32" s="25">
        <f t="shared" si="24"/>
        <v>2.1279499834320231E-2</v>
      </c>
      <c r="R32" s="25">
        <f t="shared" si="24"/>
        <v>2.1223761656495505E-2</v>
      </c>
      <c r="S32" s="25">
        <f t="shared" si="24"/>
        <v>2.1167856318452152E-2</v>
      </c>
    </row>
    <row r="33" spans="2:19" s="8" customFormat="1" x14ac:dyDescent="0.3">
      <c r="B33" s="27" t="str">
        <f t="shared" si="23"/>
        <v>ביטוח - צמוד למדד המחירים לצרכן (25%)</v>
      </c>
      <c r="D33" s="24">
        <f t="shared" si="21"/>
        <v>1.2068539999999999</v>
      </c>
      <c r="E33" s="10">
        <f t="shared" si="25"/>
        <v>1.21E-2</v>
      </c>
      <c r="F33" s="9"/>
      <c r="G33" s="25">
        <f t="shared" si="24"/>
        <v>1.2099999999999998E-2</v>
      </c>
      <c r="H33" s="25">
        <f t="shared" si="24"/>
        <v>1.2062018499191356E-2</v>
      </c>
      <c r="I33" s="25">
        <f t="shared" si="24"/>
        <v>1.2027314854529158E-2</v>
      </c>
      <c r="J33" s="25">
        <f t="shared" si="24"/>
        <v>1.18906667025746E-2</v>
      </c>
      <c r="K33" s="25">
        <f t="shared" si="24"/>
        <v>1.1856991170265266E-2</v>
      </c>
      <c r="L33" s="25">
        <f t="shared" si="24"/>
        <v>1.1850273060450976E-2</v>
      </c>
      <c r="M33" s="25">
        <f t="shared" si="24"/>
        <v>1.1843371030253024E-2</v>
      </c>
      <c r="N33" s="25">
        <f t="shared" si="24"/>
        <v>1.1835968725150768E-2</v>
      </c>
      <c r="O33" s="25">
        <f t="shared" si="24"/>
        <v>1.1823090377595704E-2</v>
      </c>
      <c r="P33" s="25">
        <f t="shared" si="24"/>
        <v>1.1807313548925183E-2</v>
      </c>
      <c r="Q33" s="25">
        <f t="shared" si="24"/>
        <v>1.1757460144274456E-2</v>
      </c>
      <c r="R33" s="25">
        <f t="shared" si="24"/>
        <v>1.1744253390882926E-2</v>
      </c>
      <c r="S33" s="25">
        <f t="shared" si="24"/>
        <v>1.1730887925422248E-2</v>
      </c>
    </row>
    <row r="34" spans="2:19" s="8" customFormat="1" x14ac:dyDescent="0.3">
      <c r="B34" s="27" t="str">
        <f t="shared" si="23"/>
        <v>ביטוח - צמוד למדד ביטוח האוטובוסים (75%)</v>
      </c>
      <c r="D34" s="24">
        <f t="shared" si="21"/>
        <v>3.6205619999999996</v>
      </c>
      <c r="E34" s="10">
        <f t="shared" si="25"/>
        <v>3.6299999999999999E-2</v>
      </c>
      <c r="F34" s="9"/>
      <c r="G34" s="25">
        <f t="shared" si="24"/>
        <v>3.6299999999999999E-2</v>
      </c>
      <c r="H34" s="25">
        <f t="shared" si="24"/>
        <v>3.6149905591982091E-2</v>
      </c>
      <c r="I34" s="25">
        <f t="shared" si="24"/>
        <v>3.6009888776146422E-2</v>
      </c>
      <c r="J34" s="25">
        <f t="shared" si="24"/>
        <v>3.5883494179508722E-2</v>
      </c>
      <c r="K34" s="25">
        <f t="shared" si="24"/>
        <v>3.7157407244222333E-2</v>
      </c>
      <c r="L34" s="25">
        <f t="shared" si="24"/>
        <v>3.7117813683163831E-2</v>
      </c>
      <c r="M34" s="25">
        <f t="shared" si="24"/>
        <v>3.7077674600974143E-2</v>
      </c>
      <c r="N34" s="25">
        <f t="shared" si="24"/>
        <v>3.7036000932858318E-2</v>
      </c>
      <c r="O34" s="25">
        <f t="shared" si="24"/>
        <v>3.697723307166928E-2</v>
      </c>
      <c r="P34" s="25">
        <f t="shared" si="24"/>
        <v>3.6909454058152866E-2</v>
      </c>
      <c r="Q34" s="25">
        <f t="shared" si="24"/>
        <v>3.6735263911173772E-2</v>
      </c>
      <c r="R34" s="25">
        <f t="shared" si="24"/>
        <v>3.667568092301373E-2</v>
      </c>
      <c r="S34" s="25">
        <f t="shared" si="24"/>
        <v>3.6615652883855002E-2</v>
      </c>
    </row>
    <row r="35" spans="2:19" s="8" customFormat="1" x14ac:dyDescent="0.3">
      <c r="B35" s="28" t="s">
        <v>6</v>
      </c>
      <c r="D35" s="39">
        <f t="shared" si="21"/>
        <v>99.74</v>
      </c>
      <c r="E35" s="14">
        <f>SUM(E28:E34)</f>
        <v>1</v>
      </c>
      <c r="F35" s="9"/>
      <c r="G35" s="26">
        <f>SUM(G28:G34)</f>
        <v>1</v>
      </c>
      <c r="H35" s="26">
        <f t="shared" ref="H35:S35" si="26">SUM(H28:H34)</f>
        <v>0.99999999999999989</v>
      </c>
      <c r="I35" s="26">
        <f t="shared" si="26"/>
        <v>0.99999999999999967</v>
      </c>
      <c r="J35" s="26">
        <f t="shared" si="26"/>
        <v>0.99999999999999989</v>
      </c>
      <c r="K35" s="26">
        <f t="shared" si="26"/>
        <v>1</v>
      </c>
      <c r="L35" s="26">
        <f t="shared" si="26"/>
        <v>0.99999999999999989</v>
      </c>
      <c r="M35" s="26">
        <f t="shared" si="26"/>
        <v>0.99999999999999978</v>
      </c>
      <c r="N35" s="26">
        <f t="shared" si="26"/>
        <v>1</v>
      </c>
      <c r="O35" s="26">
        <f t="shared" si="26"/>
        <v>1</v>
      </c>
      <c r="P35" s="26">
        <f t="shared" si="26"/>
        <v>0.99999999999999989</v>
      </c>
      <c r="Q35" s="26">
        <f t="shared" si="26"/>
        <v>1.0000000000000002</v>
      </c>
      <c r="R35" s="26">
        <f t="shared" si="26"/>
        <v>1</v>
      </c>
      <c r="S35" s="26">
        <f t="shared" si="26"/>
        <v>1</v>
      </c>
    </row>
    <row r="36" spans="2:19" s="8" customFormat="1" x14ac:dyDescent="0.3">
      <c r="B36" s="29"/>
      <c r="D36" s="9"/>
      <c r="E36" s="9"/>
      <c r="F36" s="9"/>
    </row>
    <row r="37" spans="2:19" s="8" customFormat="1" x14ac:dyDescent="0.3">
      <c r="B37" s="29"/>
      <c r="D37" s="9"/>
      <c r="E37" s="9"/>
      <c r="F37" s="9"/>
    </row>
  </sheetData>
  <mergeCells count="4">
    <mergeCell ref="B4:B5"/>
    <mergeCell ref="G4:S4"/>
    <mergeCell ref="G15:S15"/>
    <mergeCell ref="G27:S27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בסיס אוקטובר 2018 (3)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 ליפשיץ</dc:creator>
  <cp:lastModifiedBy>רבקה אלמודאי</cp:lastModifiedBy>
  <cp:lastPrinted>2018-10-24T08:23:47Z</cp:lastPrinted>
  <dcterms:created xsi:type="dcterms:W3CDTF">2015-12-28T08:04:04Z</dcterms:created>
  <dcterms:modified xsi:type="dcterms:W3CDTF">2020-12-21T14:14:35Z</dcterms:modified>
</cp:coreProperties>
</file>